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8630" windowHeight="11760" tabRatio="645" activeTab="0"/>
  </bookViews>
  <sheets>
    <sheet name="COMPILED DATA" sheetId="1" r:id="rId1"/>
    <sheet name="Spectral Conv." sheetId="2" r:id="rId2"/>
    <sheet name="Summary of Spectral Coord." sheetId="3" r:id="rId3"/>
    <sheet name="PLOT" sheetId="4" r:id="rId4"/>
  </sheets>
  <definedNames/>
  <calcPr fullCalcOnLoad="1"/>
</workbook>
</file>

<file path=xl/comments1.xml><?xml version="1.0" encoding="utf-8"?>
<comments xmlns="http://schemas.openxmlformats.org/spreadsheetml/2006/main">
  <authors>
    <author>kjaiswal</author>
  </authors>
  <commentList>
    <comment ref="AK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mu - ductility factor
= Ratio between max displacement and yield displacement</t>
        </r>
      </text>
    </comment>
    <comment ref="AL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For example:
R = (mu-1)*(T/Tc)+1
if T &lt; Tc
R = mu if T &gt;= Tc
where-
mu - ductility factor
Tc - Chara. Period of ground motion e.g., 0.6 or 0.7 sec</t>
        </r>
      </text>
    </comment>
    <comment ref="A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Describe it:
For example, out-of-plane failure, Pancake, Failure in Torsional mode or any other mechanism (also refer fig 1-4 in data spreadsheet)</t>
        </r>
      </text>
    </comment>
    <comment ref="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Load bearing wall in case of masonry bldgs
OR RC frame (designed or not designed for EQ loading)</t>
        </r>
      </text>
    </comment>
    <comment ref="E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HAZUS Capacity Spectrum Method,
SPO2IDA method (Vamvastikos and Cornell), RiskUE approach, DBELA approach or Others</t>
        </r>
      </text>
    </comment>
    <comment ref="AN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Through Experimental or Period obtained through Dynamic Modeling</t>
        </r>
      </text>
    </comment>
  </commentList>
</comments>
</file>

<file path=xl/sharedStrings.xml><?xml version="1.0" encoding="utf-8"?>
<sst xmlns="http://schemas.openxmlformats.org/spreadsheetml/2006/main" count="224" uniqueCount="131">
  <si>
    <t>STRUCTURAL IDENTIFICATION</t>
  </si>
  <si>
    <t>APPROACH IDENTIFICATION</t>
  </si>
  <si>
    <t>REFERENCE</t>
  </si>
  <si>
    <t>Source</t>
  </si>
  <si>
    <t>Full</t>
  </si>
  <si>
    <t>No.</t>
  </si>
  <si>
    <t>Location</t>
  </si>
  <si>
    <t>Wall</t>
  </si>
  <si>
    <t>X</t>
  </si>
  <si>
    <t>Test</t>
  </si>
  <si>
    <t>Method</t>
  </si>
  <si>
    <t>Wall or</t>
  </si>
  <si>
    <t>Scale?</t>
  </si>
  <si>
    <t>Specimen</t>
  </si>
  <si>
    <t>Geometry?</t>
  </si>
  <si>
    <t>System?</t>
  </si>
  <si>
    <t>Geographic</t>
  </si>
  <si>
    <t>Brick</t>
  </si>
  <si>
    <t>Material</t>
  </si>
  <si>
    <t>tical?</t>
  </si>
  <si>
    <t>Experi-</t>
  </si>
  <si>
    <t>mental?</t>
  </si>
  <si>
    <t>Analy-</t>
  </si>
  <si>
    <t>Code or</t>
  </si>
  <si>
    <t>Mortar Ratio</t>
  </si>
  <si>
    <t>Strength</t>
  </si>
  <si>
    <t>Reduction Factor</t>
  </si>
  <si>
    <t>Failure</t>
  </si>
  <si>
    <t>Mode</t>
  </si>
  <si>
    <t>Natural</t>
  </si>
  <si>
    <t>Period</t>
  </si>
  <si>
    <t>Ductility</t>
  </si>
  <si>
    <t>Factor</t>
  </si>
  <si>
    <t>Mexico</t>
  </si>
  <si>
    <t>Cement:Lime:Sand</t>
  </si>
  <si>
    <t>Mass</t>
  </si>
  <si>
    <t>Damping</t>
  </si>
  <si>
    <t>?</t>
  </si>
  <si>
    <t>Actual Construction?</t>
  </si>
  <si>
    <t>Weight</t>
  </si>
  <si>
    <t>1995 The Masonry Society Jourmal, vol 13 no. 2</t>
  </si>
  <si>
    <t>Test Program on the Seismic Behavior of Confined Masonry Structures</t>
  </si>
  <si>
    <t>Alcocer &amp; Meli</t>
  </si>
  <si>
    <t>Mexico City Bldg Code</t>
  </si>
  <si>
    <t>1:3 cement:sand</t>
  </si>
  <si>
    <t>2 Walls in Series</t>
  </si>
  <si>
    <t>Load-controlled stage to first cracking, then drift-controlled to 0.012</t>
  </si>
  <si>
    <t>Shear; wall diag cracking, thru brick layers mostly</t>
  </si>
  <si>
    <t>28t</t>
  </si>
  <si>
    <t>Aspect Ratio</t>
  </si>
  <si>
    <t>Axial Stress</t>
  </si>
  <si>
    <t>Applied?</t>
  </si>
  <si>
    <r>
      <t>b</t>
    </r>
    <r>
      <rPr>
        <vertAlign val="subscript"/>
        <sz val="10"/>
        <rFont val="Arial"/>
        <family val="2"/>
      </rPr>
      <t xml:space="preserve">T,ds </t>
    </r>
    <r>
      <rPr>
        <sz val="10"/>
        <rFont val="Arial"/>
        <family val="2"/>
      </rPr>
      <t>*</t>
    </r>
  </si>
  <si>
    <t xml:space="preserve">Wall </t>
  </si>
  <si>
    <t>Length</t>
  </si>
  <si>
    <t>PS, cyclic</t>
  </si>
  <si>
    <t>1.0 &amp; 1.6 (0.5 overall)</t>
  </si>
  <si>
    <t>4.0 m total</t>
  </si>
  <si>
    <t>1 story: 2.4 &amp; 1.6m walls, 1m opening</t>
  </si>
  <si>
    <t>5 kg/cm2 (55 kip)</t>
  </si>
  <si>
    <t>Series I: WWW, walls coupled w/ parapet</t>
  </si>
  <si>
    <t>Series I: WBW, walls coupled w/ RC bond beam/slab</t>
  </si>
  <si>
    <t>Series I: W-W, walls coupled w/ dywidag bars</t>
  </si>
  <si>
    <t>Series II: WBW-B,0.091% horiz wall reinf, 2 high strength deformed wires</t>
  </si>
  <si>
    <t>Series II: WBW-E, 0.102% horiz wall reinf, 2 smooth ladder high str bars</t>
  </si>
  <si>
    <t>21t</t>
  </si>
  <si>
    <t>26t</t>
  </si>
  <si>
    <t>24t</t>
  </si>
  <si>
    <t>29t</t>
  </si>
  <si>
    <t>20t</t>
  </si>
  <si>
    <t>27t</t>
  </si>
  <si>
    <t>15t</t>
  </si>
  <si>
    <t>32t</t>
  </si>
  <si>
    <t>43t</t>
  </si>
  <si>
    <t>17t</t>
  </si>
  <si>
    <t>REMARKS</t>
  </si>
  <si>
    <t>Std Dev</t>
  </si>
  <si>
    <t>DRIFT</t>
  </si>
  <si>
    <t>Remark</t>
  </si>
  <si>
    <t>cracking</t>
  </si>
  <si>
    <t>MAXIMUM</t>
  </si>
  <si>
    <t>Reported Force or Stress</t>
  </si>
  <si>
    <t>Reported Force</t>
  </si>
  <si>
    <t>AREA</t>
  </si>
  <si>
    <t>YIELD/CRACKING</t>
  </si>
  <si>
    <t>Drift</t>
  </si>
  <si>
    <t>Height</t>
  </si>
  <si>
    <r>
      <t>a</t>
    </r>
    <r>
      <rPr>
        <vertAlign val="subscript"/>
        <sz val="10"/>
        <rFont val="Arial"/>
        <family val="2"/>
      </rPr>
      <t>2</t>
    </r>
  </si>
  <si>
    <t>Force</t>
  </si>
  <si>
    <t>Displ</t>
  </si>
  <si>
    <t>Bldg Mass</t>
  </si>
  <si>
    <t>Keff</t>
  </si>
  <si>
    <r>
      <t>S</t>
    </r>
    <r>
      <rPr>
        <b/>
        <vertAlign val="subscript"/>
        <sz val="10"/>
        <rFont val="Arial"/>
        <family val="2"/>
      </rPr>
      <t>d</t>
    </r>
  </si>
  <si>
    <t>kN/m</t>
  </si>
  <si>
    <t>Meff</t>
  </si>
  <si>
    <t>Sa</t>
  </si>
  <si>
    <t>(kg)</t>
  </si>
  <si>
    <t>(g)</t>
  </si>
  <si>
    <t>Eff. Mass</t>
  </si>
  <si>
    <t>Coeff. (k3)</t>
  </si>
  <si>
    <t>(a.k.a. k1)</t>
  </si>
  <si>
    <r>
      <t xml:space="preserve">(taken at 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</si>
  <si>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POINT B - YIELD</t>
  </si>
  <si>
    <t>POINT C - MAXIMUM STRENGTH</t>
  </si>
  <si>
    <t>POINT D - ULTIMATE</t>
  </si>
  <si>
    <t>Point</t>
  </si>
  <si>
    <t>A</t>
  </si>
  <si>
    <t>B</t>
  </si>
  <si>
    <t>C</t>
  </si>
  <si>
    <t>D</t>
  </si>
  <si>
    <t>E</t>
  </si>
  <si>
    <t>Y (Sa)</t>
  </si>
  <si>
    <t>X (Sd)</t>
  </si>
  <si>
    <t>Specimen 1</t>
  </si>
  <si>
    <t>Specimen 2</t>
  </si>
  <si>
    <t>Specimen 3</t>
  </si>
  <si>
    <t>Specimen 4</t>
  </si>
  <si>
    <t>Specimen 5</t>
  </si>
  <si>
    <t>ADDITIONAL POINT/TEST END</t>
  </si>
  <si>
    <t>ULTIMATE (usually defined by % peak)</t>
  </si>
  <si>
    <t>FORCE (kN)</t>
  </si>
  <si>
    <t>kN</t>
  </si>
  <si>
    <t>meters</t>
  </si>
  <si>
    <t>POINT E - Test End</t>
  </si>
  <si>
    <t>Referece 7 (Alcocer and Meli, 1995)</t>
  </si>
  <si>
    <t>W-W</t>
  </si>
  <si>
    <t>WBW</t>
  </si>
  <si>
    <t>WWW</t>
  </si>
  <si>
    <t>WBW-E</t>
  </si>
  <si>
    <t>WBW-B</t>
  </si>
  <si>
    <t>Clay,  handmade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</si>
</sst>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</numFmts>
  <fonts count="16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24"/>
      <color indexed="8"/>
      <name val="Book Antiqua"/>
      <family val="0"/>
    </font>
    <font>
      <sz val="30"/>
      <color indexed="8"/>
      <name val="Book Antiqua"/>
      <family val="0"/>
    </font>
    <font>
      <sz val="11"/>
      <name val="Book Antiqua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7" fontId="0" fillId="0" borderId="0" xfId="0" applyNumberFormat="1" applyFill="1" applyAlignment="1">
      <alignment horizontal="right"/>
    </xf>
    <xf numFmtId="0" fontId="8" fillId="6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0" fillId="4" borderId="5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7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4" fontId="0" fillId="7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4" borderId="1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" fontId="0" fillId="0" borderId="7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7" borderId="4" xfId="0" applyNumberFormat="1" applyFill="1" applyBorder="1" applyAlignment="1">
      <alignment/>
    </xf>
    <xf numFmtId="2" fontId="10" fillId="7" borderId="4" xfId="0" applyNumberFormat="1" applyFont="1" applyFill="1" applyBorder="1" applyAlignment="1">
      <alignment horizontal="center"/>
    </xf>
    <xf numFmtId="2" fontId="10" fillId="7" borderId="9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7" xfId="0" applyNumberFormat="1" applyBorder="1" applyAlignment="1">
      <alignment horizontal="center"/>
    </xf>
    <xf numFmtId="2" fontId="0" fillId="7" borderId="0" xfId="0" applyNumberFormat="1" applyFill="1" applyAlignment="1">
      <alignment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0" borderId="4" xfId="0" applyFill="1" applyBorder="1" applyAlignment="1">
      <alignment/>
    </xf>
    <xf numFmtId="2" fontId="0" fillId="0" borderId="0" xfId="0" applyNumberFormat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20" fontId="0" fillId="0" borderId="10" xfId="0" applyNumberFormat="1" applyFill="1" applyBorder="1" applyAlignment="1" quotePrefix="1">
      <alignment horizontal="left" vertical="center"/>
    </xf>
    <xf numFmtId="20" fontId="0" fillId="0" borderId="0" xfId="0" applyNumberFormat="1" applyFill="1" applyAlignment="1" quotePrefix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20" fontId="0" fillId="0" borderId="0" xfId="0" applyNumberFormat="1" applyFill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01625"/>
          <c:w val="0.894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Specimen W-W: Dywidag Bar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of Spectral Coord.'!$B$6:$B$9</c:f>
              <c:numCache>
                <c:ptCount val="4"/>
                <c:pt idx="0">
                  <c:v>0</c:v>
                </c:pt>
                <c:pt idx="1">
                  <c:v>0.09448799999999999</c:v>
                </c:pt>
                <c:pt idx="2">
                  <c:v>0.566928</c:v>
                </c:pt>
                <c:pt idx="3">
                  <c:v>1.133856</c:v>
                </c:pt>
              </c:numCache>
            </c:numRef>
          </c:xVal>
          <c:yVal>
            <c:numRef>
              <c:f>'Summary of Spectral Coord.'!$C$6:$C$9</c:f>
              <c:numCache>
                <c:ptCount val="4"/>
                <c:pt idx="0">
                  <c:v>0</c:v>
                </c:pt>
                <c:pt idx="1">
                  <c:v>0.10073754272351143</c:v>
                </c:pt>
                <c:pt idx="2">
                  <c:v>0.13911374947532532</c:v>
                </c:pt>
                <c:pt idx="3">
                  <c:v>0.07195538765965101</c:v>
                </c:pt>
              </c:numCache>
            </c:numRef>
          </c:yVal>
          <c:smooth val="0"/>
        </c:ser>
        <c:ser>
          <c:idx val="1"/>
          <c:order val="1"/>
          <c:tx>
            <c:v>Specimen WBW: RC Beam/Slab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'Summary of Spectral Coord.'!$F$6:$F$10</c:f>
              <c:numCache>
                <c:ptCount val="5"/>
                <c:pt idx="0">
                  <c:v>0</c:v>
                </c:pt>
                <c:pt idx="1">
                  <c:v>0.11338559999999999</c:v>
                </c:pt>
                <c:pt idx="2">
                  <c:v>0.566928</c:v>
                </c:pt>
                <c:pt idx="3">
                  <c:v>0.566928</c:v>
                </c:pt>
              </c:numCache>
            </c:numRef>
          </c:xVal>
          <c:yVal>
            <c:numRef>
              <c:f>'Summary of Spectral Coord.'!$G$6:$G$10</c:f>
              <c:numCache>
                <c:ptCount val="5"/>
                <c:pt idx="0">
                  <c:v>0</c:v>
                </c:pt>
                <c:pt idx="1">
                  <c:v>0.11512862025544163</c:v>
                </c:pt>
                <c:pt idx="2">
                  <c:v>0.13431672363134856</c:v>
                </c:pt>
                <c:pt idx="3">
                  <c:v>0.09594051687953468</c:v>
                </c:pt>
              </c:numCache>
            </c:numRef>
          </c:yVal>
          <c:smooth val="0"/>
        </c:ser>
        <c:ser>
          <c:idx val="2"/>
          <c:order val="2"/>
          <c:tx>
            <c:v>Specimen WWW: Parapet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'Summary of Spectral Coord.'!$J$6:$J$10</c:f>
              <c:numCache>
                <c:ptCount val="5"/>
                <c:pt idx="0">
                  <c:v>0</c:v>
                </c:pt>
                <c:pt idx="1">
                  <c:v>0.0661416</c:v>
                </c:pt>
                <c:pt idx="2">
                  <c:v>0.37795199999999995</c:v>
                </c:pt>
                <c:pt idx="3">
                  <c:v>1.133856</c:v>
                </c:pt>
              </c:numCache>
            </c:numRef>
          </c:xVal>
          <c:yVal>
            <c:numRef>
              <c:f>'Summary of Spectral Coord.'!$K$6:$K$10</c:f>
              <c:numCache>
                <c:ptCount val="5"/>
                <c:pt idx="0">
                  <c:v>0</c:v>
                </c:pt>
                <c:pt idx="1">
                  <c:v>0.09594051687953467</c:v>
                </c:pt>
                <c:pt idx="2">
                  <c:v>0.12951969778737182</c:v>
                </c:pt>
                <c:pt idx="3">
                  <c:v>0.09594051687953468</c:v>
                </c:pt>
              </c:numCache>
            </c:numRef>
          </c:yVal>
          <c:smooth val="0"/>
        </c:ser>
        <c:ser>
          <c:idx val="3"/>
          <c:order val="3"/>
          <c:tx>
            <c:v>Specimen WBW-E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'Summary of Spectral Coord.'!$B$16:$B$19</c:f>
              <c:numCache>
                <c:ptCount val="4"/>
                <c:pt idx="0">
                  <c:v>0</c:v>
                </c:pt>
                <c:pt idx="1">
                  <c:v>0.11338559999999999</c:v>
                </c:pt>
                <c:pt idx="2">
                  <c:v>0.283464</c:v>
                </c:pt>
                <c:pt idx="3">
                  <c:v>1.133856</c:v>
                </c:pt>
              </c:numCache>
            </c:numRef>
          </c:xVal>
          <c:yVal>
            <c:numRef>
              <c:f>'Summary of Spectral Coord.'!$C$16:$C$19</c:f>
              <c:numCache>
                <c:ptCount val="4"/>
                <c:pt idx="0">
                  <c:v>0</c:v>
                </c:pt>
                <c:pt idx="1">
                  <c:v>0.12472267194339508</c:v>
                </c:pt>
                <c:pt idx="2">
                  <c:v>0.1535048270072555</c:v>
                </c:pt>
                <c:pt idx="3">
                  <c:v>0.07195538765965101</c:v>
                </c:pt>
              </c:numCache>
            </c:numRef>
          </c:yVal>
          <c:smooth val="0"/>
        </c:ser>
        <c:ser>
          <c:idx val="4"/>
          <c:order val="4"/>
          <c:tx>
            <c:v>Specimen WBW-B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'Summary of Spectral Coord.'!$F$16:$F$19</c:f>
              <c:numCache>
                <c:ptCount val="4"/>
                <c:pt idx="0">
                  <c:v>0</c:v>
                </c:pt>
                <c:pt idx="1">
                  <c:v>0.16062959999999996</c:v>
                </c:pt>
                <c:pt idx="2">
                  <c:v>0.6614159999999999</c:v>
                </c:pt>
                <c:pt idx="3">
                  <c:v>1.2283439999999999</c:v>
                </c:pt>
              </c:numCache>
            </c:numRef>
          </c:xVal>
          <c:yVal>
            <c:numRef>
              <c:f>'Summary of Spectral Coord.'!$G$16:$G$19</c:f>
              <c:numCache>
                <c:ptCount val="4"/>
                <c:pt idx="0">
                  <c:v>0</c:v>
                </c:pt>
                <c:pt idx="1">
                  <c:v>0.13431672363134856</c:v>
                </c:pt>
                <c:pt idx="2">
                  <c:v>0.20627211129099957</c:v>
                </c:pt>
                <c:pt idx="3">
                  <c:v>0.08154943934760449</c:v>
                </c:pt>
              </c:numCache>
            </c:numRef>
          </c:yVal>
          <c:smooth val="0"/>
        </c:ser>
        <c:axId val="28369256"/>
        <c:axId val="53996713"/>
      </c:scatterChart>
      <c:valAx>
        <c:axId val="283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53996713"/>
        <c:crosses val="autoZero"/>
        <c:crossBetween val="midCat"/>
        <c:dispUnits/>
      </c:valAx>
      <c:valAx>
        <c:axId val="539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28369256"/>
        <c:crosses val="autoZero"/>
        <c:crossBetween val="midCat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8575"/>
          <c:y val="0.06175"/>
          <c:w val="0.28775"/>
          <c:h val="0.216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S8"/>
  <sheetViews>
    <sheetView tabSelected="1" workbookViewId="0" topLeftCell="A1">
      <pane ySplit="3" topLeftCell="BM4" activePane="bottomLeft" state="frozen"/>
      <selection pane="topLeft" activeCell="A1" sqref="A1"/>
      <selection pane="bottomLeft" activeCell="AQ14" sqref="AQ14"/>
    </sheetView>
  </sheetViews>
  <sheetFormatPr defaultColWidth="9.140625" defaultRowHeight="12.75"/>
  <cols>
    <col min="1" max="1" width="33.28125" style="5" customWidth="1"/>
    <col min="2" max="2" width="10.421875" style="0" customWidth="1"/>
    <col min="3" max="4" width="7.57421875" style="5" customWidth="1"/>
    <col min="5" max="5" width="10.57421875" style="5" customWidth="1"/>
    <col min="6" max="6" width="8.28125" style="0" customWidth="1"/>
    <col min="7" max="7" width="21.8515625" style="0" customWidth="1"/>
    <col min="8" max="8" width="6.7109375" style="0" bestFit="1" customWidth="1"/>
    <col min="9" max="9" width="24.57421875" style="0" hidden="1" customWidth="1"/>
    <col min="10" max="10" width="28.28125" style="0" customWidth="1"/>
    <col min="11" max="11" width="33.00390625" style="0" customWidth="1"/>
    <col min="12" max="12" width="19.8515625" style="0" customWidth="1"/>
    <col min="13" max="13" width="21.57421875" style="0" bestFit="1" customWidth="1"/>
    <col min="14" max="14" width="17.00390625" style="0" hidden="1" customWidth="1"/>
    <col min="15" max="15" width="21.57421875" style="0" bestFit="1" customWidth="1"/>
    <col min="16" max="16" width="10.28125" style="0" customWidth="1"/>
    <col min="17" max="17" width="18.8515625" style="0" bestFit="1" customWidth="1"/>
    <col min="18" max="18" width="23.7109375" style="34" bestFit="1" customWidth="1"/>
    <col min="19" max="19" width="21.8515625" style="30" bestFit="1" customWidth="1"/>
    <col min="20" max="20" width="8.00390625" style="0" bestFit="1" customWidth="1"/>
    <col min="21" max="21" width="27.421875" style="36" bestFit="1" customWidth="1"/>
    <col min="22" max="22" width="10.140625" style="36" bestFit="1" customWidth="1"/>
    <col min="23" max="23" width="14.140625" style="31" bestFit="1" customWidth="1"/>
    <col min="24" max="24" width="13.140625" style="30" bestFit="1" customWidth="1"/>
    <col min="25" max="25" width="8.00390625" style="30" bestFit="1" customWidth="1"/>
    <col min="26" max="26" width="17.7109375" style="0" bestFit="1" customWidth="1"/>
    <col min="27" max="27" width="11.421875" style="31" bestFit="1" customWidth="1"/>
    <col min="28" max="28" width="16.00390625" style="36" bestFit="1" customWidth="1"/>
    <col min="29" max="29" width="8.00390625" style="36" bestFit="1" customWidth="1"/>
    <col min="30" max="30" width="18.421875" style="0" bestFit="1" customWidth="1"/>
    <col min="31" max="31" width="18.421875" style="0" customWidth="1"/>
    <col min="32" max="32" width="11.421875" style="31" bestFit="1" customWidth="1"/>
    <col min="34" max="34" width="13.8515625" style="0" bestFit="1" customWidth="1"/>
    <col min="35" max="35" width="11.421875" style="31" bestFit="1" customWidth="1"/>
    <col min="36" max="36" width="7.8515625" style="0" customWidth="1"/>
    <col min="37" max="37" width="7.7109375" style="0" customWidth="1"/>
    <col min="38" max="38" width="15.28125" style="0" customWidth="1"/>
    <col min="39" max="39" width="19.7109375" style="0" customWidth="1"/>
    <col min="40" max="40" width="8.7109375" style="0" customWidth="1"/>
    <col min="41" max="41" width="7.140625" style="0" customWidth="1"/>
    <col min="42" max="42" width="9.00390625" style="0" customWidth="1"/>
    <col min="43" max="43" width="8.57421875" style="0" customWidth="1"/>
    <col min="44" max="44" width="13.8515625" style="0" customWidth="1"/>
  </cols>
  <sheetData>
    <row r="1" spans="1:44" ht="13.5" thickBot="1">
      <c r="A1" s="26" t="s">
        <v>2</v>
      </c>
      <c r="B1" s="3"/>
      <c r="C1" s="78" t="s">
        <v>1</v>
      </c>
      <c r="D1" s="78"/>
      <c r="E1" s="78"/>
      <c r="F1" s="78"/>
      <c r="G1" s="78"/>
      <c r="H1" s="78"/>
      <c r="I1" s="78"/>
      <c r="J1" s="80" t="s">
        <v>75</v>
      </c>
      <c r="K1" s="80"/>
      <c r="L1" s="80"/>
      <c r="M1" s="79" t="s">
        <v>0</v>
      </c>
      <c r="N1" s="79"/>
      <c r="O1" s="79"/>
      <c r="P1" s="79"/>
      <c r="Q1" s="79"/>
      <c r="R1" s="87" t="s">
        <v>84</v>
      </c>
      <c r="S1" s="87"/>
      <c r="T1" s="87"/>
      <c r="U1" s="87"/>
      <c r="V1" s="87"/>
      <c r="W1" s="88"/>
      <c r="X1" s="91" t="s">
        <v>80</v>
      </c>
      <c r="Y1" s="87"/>
      <c r="Z1" s="87"/>
      <c r="AA1" s="88"/>
      <c r="AB1" s="87" t="s">
        <v>119</v>
      </c>
      <c r="AC1" s="87"/>
      <c r="AD1" s="87"/>
      <c r="AE1" s="87"/>
      <c r="AF1" s="88"/>
      <c r="AG1" s="87" t="s">
        <v>118</v>
      </c>
      <c r="AH1" s="87"/>
      <c r="AI1" s="88"/>
      <c r="AJ1" s="37"/>
      <c r="AK1" s="37"/>
      <c r="AL1" s="37"/>
      <c r="AM1" s="37"/>
      <c r="AN1" s="29"/>
      <c r="AO1" s="29"/>
      <c r="AP1" s="29"/>
      <c r="AQ1" s="29"/>
      <c r="AR1" s="14"/>
    </row>
    <row r="2" spans="1:43" ht="16.5" thickBot="1">
      <c r="A2" s="28" t="s">
        <v>3</v>
      </c>
      <c r="B2" s="5" t="s">
        <v>16</v>
      </c>
      <c r="C2" s="9" t="s">
        <v>22</v>
      </c>
      <c r="D2" s="9" t="s">
        <v>20</v>
      </c>
      <c r="E2" s="2" t="s">
        <v>9</v>
      </c>
      <c r="F2" s="2" t="s">
        <v>11</v>
      </c>
      <c r="G2" s="2" t="s">
        <v>13</v>
      </c>
      <c r="H2" s="2"/>
      <c r="I2" s="2" t="s">
        <v>23</v>
      </c>
      <c r="J2" s="15"/>
      <c r="K2" s="10"/>
      <c r="L2" s="10"/>
      <c r="M2" s="1" t="s">
        <v>17</v>
      </c>
      <c r="N2" s="1" t="s">
        <v>24</v>
      </c>
      <c r="O2" s="1" t="s">
        <v>50</v>
      </c>
      <c r="P2" s="1" t="s">
        <v>53</v>
      </c>
      <c r="Q2" s="1" t="s">
        <v>7</v>
      </c>
      <c r="R2" s="89"/>
      <c r="S2" s="89"/>
      <c r="T2" s="89"/>
      <c r="U2" s="89"/>
      <c r="V2" s="89"/>
      <c r="W2" s="90"/>
      <c r="X2" s="92"/>
      <c r="Y2" s="89"/>
      <c r="Z2" s="89"/>
      <c r="AA2" s="90"/>
      <c r="AB2" s="89"/>
      <c r="AC2" s="89"/>
      <c r="AD2" s="89"/>
      <c r="AE2" s="89"/>
      <c r="AF2" s="90"/>
      <c r="AG2" s="89"/>
      <c r="AH2" s="89"/>
      <c r="AI2" s="90"/>
      <c r="AJ2" s="22" t="s">
        <v>52</v>
      </c>
      <c r="AK2" s="13" t="s">
        <v>31</v>
      </c>
      <c r="AL2" s="13" t="s">
        <v>25</v>
      </c>
      <c r="AM2" s="13" t="s">
        <v>27</v>
      </c>
      <c r="AN2" s="13" t="s">
        <v>29</v>
      </c>
      <c r="AO2" s="13" t="s">
        <v>35</v>
      </c>
      <c r="AP2" s="13" t="s">
        <v>39</v>
      </c>
      <c r="AQ2" s="13" t="s">
        <v>36</v>
      </c>
    </row>
    <row r="3" spans="1:43" s="3" customFormat="1" ht="13.5" thickBot="1">
      <c r="A3" s="26" t="s">
        <v>5</v>
      </c>
      <c r="B3" s="6" t="s">
        <v>6</v>
      </c>
      <c r="C3" s="9" t="s">
        <v>19</v>
      </c>
      <c r="D3" s="4" t="s">
        <v>21</v>
      </c>
      <c r="E3" s="4" t="s">
        <v>10</v>
      </c>
      <c r="F3" s="4" t="s">
        <v>15</v>
      </c>
      <c r="G3" s="4" t="s">
        <v>14</v>
      </c>
      <c r="H3" s="4" t="s">
        <v>12</v>
      </c>
      <c r="I3" s="4" t="s">
        <v>38</v>
      </c>
      <c r="J3" s="16"/>
      <c r="K3" s="11"/>
      <c r="L3" s="11"/>
      <c r="M3" s="7" t="s">
        <v>18</v>
      </c>
      <c r="N3" s="7" t="s">
        <v>34</v>
      </c>
      <c r="O3" s="7" t="s">
        <v>51</v>
      </c>
      <c r="P3" s="7" t="s">
        <v>54</v>
      </c>
      <c r="Q3" s="7" t="s">
        <v>49</v>
      </c>
      <c r="R3" s="32" t="s">
        <v>77</v>
      </c>
      <c r="S3" s="8" t="s">
        <v>78</v>
      </c>
      <c r="T3" s="8" t="s">
        <v>76</v>
      </c>
      <c r="U3" s="8" t="s">
        <v>81</v>
      </c>
      <c r="V3" s="8" t="s">
        <v>83</v>
      </c>
      <c r="W3" s="75" t="s">
        <v>120</v>
      </c>
      <c r="X3" s="8" t="s">
        <v>77</v>
      </c>
      <c r="Y3" s="8" t="s">
        <v>76</v>
      </c>
      <c r="Z3" s="8" t="s">
        <v>82</v>
      </c>
      <c r="AA3" s="74" t="s">
        <v>120</v>
      </c>
      <c r="AB3" s="8" t="s">
        <v>77</v>
      </c>
      <c r="AC3" s="8" t="s">
        <v>76</v>
      </c>
      <c r="AD3" s="8" t="s">
        <v>82</v>
      </c>
      <c r="AE3" s="8"/>
      <c r="AF3" s="74" t="s">
        <v>120</v>
      </c>
      <c r="AG3" s="52" t="s">
        <v>77</v>
      </c>
      <c r="AH3" s="52" t="s">
        <v>82</v>
      </c>
      <c r="AI3" s="74" t="s">
        <v>120</v>
      </c>
      <c r="AJ3" s="8"/>
      <c r="AK3" s="8" t="s">
        <v>32</v>
      </c>
      <c r="AL3" s="8" t="s">
        <v>26</v>
      </c>
      <c r="AM3" s="8" t="s">
        <v>28</v>
      </c>
      <c r="AN3" s="8" t="s">
        <v>30</v>
      </c>
      <c r="AO3" s="8"/>
      <c r="AP3" s="8"/>
      <c r="AQ3" s="8" t="s">
        <v>37</v>
      </c>
    </row>
    <row r="4" spans="1:45" s="12" customFormat="1" ht="12.75" customHeight="1">
      <c r="A4" s="98" t="s">
        <v>42</v>
      </c>
      <c r="B4" s="100" t="s">
        <v>33</v>
      </c>
      <c r="C4" s="14"/>
      <c r="D4" s="20" t="s">
        <v>8</v>
      </c>
      <c r="E4" s="83" t="s">
        <v>55</v>
      </c>
      <c r="F4" s="83" t="s">
        <v>45</v>
      </c>
      <c r="G4" s="83" t="s">
        <v>58</v>
      </c>
      <c r="H4" s="83" t="s">
        <v>4</v>
      </c>
      <c r="I4" s="83" t="s">
        <v>43</v>
      </c>
      <c r="J4" s="12" t="s">
        <v>62</v>
      </c>
      <c r="L4" s="83" t="s">
        <v>46</v>
      </c>
      <c r="M4" s="19" t="s">
        <v>130</v>
      </c>
      <c r="N4" s="81" t="s">
        <v>44</v>
      </c>
      <c r="O4" s="86" t="s">
        <v>59</v>
      </c>
      <c r="P4" s="86" t="s">
        <v>57</v>
      </c>
      <c r="Q4" s="84" t="s">
        <v>56</v>
      </c>
      <c r="R4" s="33">
        <v>0.001</v>
      </c>
      <c r="S4" s="17" t="s">
        <v>79</v>
      </c>
      <c r="T4" s="17"/>
      <c r="U4" s="35" t="s">
        <v>65</v>
      </c>
      <c r="V4" s="35"/>
      <c r="W4" s="76">
        <v>210</v>
      </c>
      <c r="X4" s="17">
        <v>0.006</v>
      </c>
      <c r="Y4" s="17"/>
      <c r="Z4" s="17" t="s">
        <v>68</v>
      </c>
      <c r="AA4" s="76">
        <v>290</v>
      </c>
      <c r="AB4" s="35">
        <v>0.012</v>
      </c>
      <c r="AC4" s="35"/>
      <c r="AD4" s="17" t="s">
        <v>71</v>
      </c>
      <c r="AE4" s="17"/>
      <c r="AF4" s="76">
        <v>150</v>
      </c>
      <c r="AI4" s="76"/>
      <c r="AJ4" s="85"/>
      <c r="AK4" s="17">
        <f>0.006/0.001</f>
        <v>6</v>
      </c>
      <c r="AM4" s="83" t="s">
        <v>47</v>
      </c>
      <c r="AS4" s="23"/>
    </row>
    <row r="5" spans="1:45" s="12" customFormat="1" ht="25.5">
      <c r="A5" s="98" t="s">
        <v>40</v>
      </c>
      <c r="B5" s="100" t="s">
        <v>33</v>
      </c>
      <c r="C5" s="14"/>
      <c r="D5" s="20" t="s">
        <v>8</v>
      </c>
      <c r="E5" s="83"/>
      <c r="F5" s="83"/>
      <c r="G5" s="83"/>
      <c r="H5" s="83"/>
      <c r="I5" s="83"/>
      <c r="J5" s="12" t="s">
        <v>61</v>
      </c>
      <c r="L5" s="83"/>
      <c r="M5" s="19" t="s">
        <v>130</v>
      </c>
      <c r="N5" s="82"/>
      <c r="O5" s="86"/>
      <c r="P5" s="86"/>
      <c r="Q5" s="84"/>
      <c r="R5" s="33">
        <v>0.0012</v>
      </c>
      <c r="S5" s="17"/>
      <c r="T5" s="17"/>
      <c r="U5" s="35" t="s">
        <v>67</v>
      </c>
      <c r="V5" s="35"/>
      <c r="W5" s="76">
        <v>240</v>
      </c>
      <c r="X5" s="17">
        <v>0.006</v>
      </c>
      <c r="Y5" s="17"/>
      <c r="Z5" s="17" t="s">
        <v>48</v>
      </c>
      <c r="AA5" s="76">
        <v>280</v>
      </c>
      <c r="AB5" s="35">
        <v>0.006</v>
      </c>
      <c r="AC5" s="35"/>
      <c r="AD5" s="17" t="s">
        <v>69</v>
      </c>
      <c r="AE5" s="17"/>
      <c r="AF5" s="76">
        <v>200</v>
      </c>
      <c r="AI5" s="76"/>
      <c r="AJ5" s="85"/>
      <c r="AK5" s="17">
        <f>0.006/0.0012</f>
        <v>5.000000000000001</v>
      </c>
      <c r="AM5" s="83"/>
      <c r="AS5" s="24"/>
    </row>
    <row r="6" spans="1:45" s="12" customFormat="1" ht="38.25">
      <c r="A6" s="99" t="s">
        <v>41</v>
      </c>
      <c r="B6" s="100" t="s">
        <v>33</v>
      </c>
      <c r="C6" s="14"/>
      <c r="D6" s="20" t="s">
        <v>8</v>
      </c>
      <c r="E6" s="83"/>
      <c r="F6" s="83"/>
      <c r="G6" s="83"/>
      <c r="H6" s="83"/>
      <c r="I6" s="83"/>
      <c r="J6" s="18" t="s">
        <v>60</v>
      </c>
      <c r="L6" s="83"/>
      <c r="M6" s="19" t="s">
        <v>130</v>
      </c>
      <c r="N6" s="82"/>
      <c r="O6" s="86"/>
      <c r="P6" s="86"/>
      <c r="Q6" s="84"/>
      <c r="R6" s="33">
        <v>0.0007</v>
      </c>
      <c r="S6" s="17"/>
      <c r="T6" s="17"/>
      <c r="U6" s="35" t="s">
        <v>69</v>
      </c>
      <c r="V6" s="35"/>
      <c r="W6" s="76">
        <v>200</v>
      </c>
      <c r="X6" s="17">
        <v>0.004</v>
      </c>
      <c r="Y6" s="17"/>
      <c r="Z6" s="17" t="s">
        <v>70</v>
      </c>
      <c r="AA6" s="76">
        <v>270</v>
      </c>
      <c r="AB6" s="35">
        <v>0.012</v>
      </c>
      <c r="AC6" s="35"/>
      <c r="AD6" s="17" t="s">
        <v>69</v>
      </c>
      <c r="AE6" s="17"/>
      <c r="AF6" s="76">
        <v>200</v>
      </c>
      <c r="AI6" s="76"/>
      <c r="AJ6" s="85"/>
      <c r="AK6" s="21">
        <f>0.0025/0.0007</f>
        <v>3.5714285714285716</v>
      </c>
      <c r="AM6" s="83"/>
      <c r="AS6" s="24"/>
    </row>
    <row r="7" spans="1:45" s="12" customFormat="1" ht="12.75">
      <c r="A7" s="27"/>
      <c r="B7" s="101" t="s">
        <v>33</v>
      </c>
      <c r="C7" s="14"/>
      <c r="D7" s="20" t="s">
        <v>8</v>
      </c>
      <c r="E7" s="83"/>
      <c r="F7" s="83"/>
      <c r="G7" s="83"/>
      <c r="H7" s="83"/>
      <c r="I7" s="83"/>
      <c r="J7" s="18" t="s">
        <v>64</v>
      </c>
      <c r="L7" s="83"/>
      <c r="M7" s="19" t="s">
        <v>130</v>
      </c>
      <c r="N7" s="82"/>
      <c r="O7" s="86"/>
      <c r="P7" s="86"/>
      <c r="Q7" s="84"/>
      <c r="R7" s="33">
        <v>0.0012</v>
      </c>
      <c r="S7" s="17"/>
      <c r="T7" s="17"/>
      <c r="U7" s="35" t="s">
        <v>66</v>
      </c>
      <c r="V7" s="35"/>
      <c r="W7" s="76">
        <v>260</v>
      </c>
      <c r="X7" s="17">
        <v>0.003</v>
      </c>
      <c r="Y7" s="17"/>
      <c r="Z7" s="17" t="s">
        <v>72</v>
      </c>
      <c r="AA7" s="76">
        <v>320</v>
      </c>
      <c r="AB7" s="35">
        <v>0.012</v>
      </c>
      <c r="AC7" s="35"/>
      <c r="AD7" s="17" t="s">
        <v>71</v>
      </c>
      <c r="AE7" s="17"/>
      <c r="AF7" s="76">
        <v>150</v>
      </c>
      <c r="AI7" s="76"/>
      <c r="AJ7" s="85"/>
      <c r="AK7" s="17">
        <f>0.003/0.0012</f>
        <v>2.5000000000000004</v>
      </c>
      <c r="AM7" s="83"/>
      <c r="AS7" s="24"/>
    </row>
    <row r="8" spans="1:39" s="12" customFormat="1" ht="12.75">
      <c r="A8" s="27"/>
      <c r="B8" s="101" t="s">
        <v>33</v>
      </c>
      <c r="C8" s="14"/>
      <c r="D8" s="20" t="s">
        <v>8</v>
      </c>
      <c r="E8" s="83"/>
      <c r="F8" s="83"/>
      <c r="G8" s="83"/>
      <c r="H8" s="83"/>
      <c r="I8" s="83"/>
      <c r="J8" s="18" t="s">
        <v>63</v>
      </c>
      <c r="L8" s="83"/>
      <c r="M8" s="19" t="s">
        <v>130</v>
      </c>
      <c r="N8" s="82"/>
      <c r="O8" s="86"/>
      <c r="P8" s="86"/>
      <c r="Q8" s="84"/>
      <c r="R8" s="33">
        <v>0.0017</v>
      </c>
      <c r="S8" s="17"/>
      <c r="T8" s="17"/>
      <c r="U8" s="35" t="s">
        <v>48</v>
      </c>
      <c r="V8" s="35"/>
      <c r="W8" s="76">
        <v>280</v>
      </c>
      <c r="X8" s="17">
        <v>0.007</v>
      </c>
      <c r="Y8" s="17"/>
      <c r="Z8" s="17" t="s">
        <v>73</v>
      </c>
      <c r="AA8" s="76">
        <v>430</v>
      </c>
      <c r="AB8" s="35">
        <v>0.013</v>
      </c>
      <c r="AC8" s="35"/>
      <c r="AD8" s="17" t="s">
        <v>74</v>
      </c>
      <c r="AE8" s="17"/>
      <c r="AF8" s="76">
        <v>170</v>
      </c>
      <c r="AI8" s="76"/>
      <c r="AJ8" s="85"/>
      <c r="AK8" s="21">
        <f>0.007/0.0017</f>
        <v>4.11764705882353</v>
      </c>
      <c r="AM8" s="83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  <row r="50" ht="12.75"/>
    <row r="51" ht="12.75"/>
    <row r="52" ht="12.75"/>
    <row r="53" ht="12.75"/>
  </sheetData>
  <mergeCells count="19">
    <mergeCell ref="AG1:AI2"/>
    <mergeCell ref="AB1:AF2"/>
    <mergeCell ref="X1:AA2"/>
    <mergeCell ref="R1:W2"/>
    <mergeCell ref="L4:L8"/>
    <mergeCell ref="O4:O8"/>
    <mergeCell ref="N4:N8"/>
    <mergeCell ref="C1:I1"/>
    <mergeCell ref="M1:Q1"/>
    <mergeCell ref="J1:L1"/>
    <mergeCell ref="F4:F8"/>
    <mergeCell ref="G4:G8"/>
    <mergeCell ref="I4:I8"/>
    <mergeCell ref="H4:H8"/>
    <mergeCell ref="E4:E8"/>
    <mergeCell ref="P4:P8"/>
    <mergeCell ref="Q4:Q8"/>
    <mergeCell ref="AJ4:AJ8"/>
    <mergeCell ref="AM4:AM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8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0.57421875" style="0" bestFit="1" customWidth="1"/>
    <col min="3" max="3" width="9.8515625" style="51" bestFit="1" customWidth="1"/>
    <col min="5" max="5" width="10.00390625" style="57" bestFit="1" customWidth="1"/>
    <col min="6" max="6" width="9.140625" style="53" customWidth="1"/>
    <col min="8" max="8" width="9.140625" style="38" customWidth="1"/>
    <col min="9" max="9" width="10.8515625" style="44" customWidth="1"/>
    <col min="10" max="10" width="10.00390625" style="51" customWidth="1"/>
    <col min="11" max="11" width="9.140625" style="58" customWidth="1"/>
    <col min="12" max="12" width="9.140625" style="69" customWidth="1"/>
    <col min="13" max="13" width="9.140625" style="55" customWidth="1"/>
    <col min="14" max="14" width="9.140625" style="25" customWidth="1"/>
    <col min="16" max="16" width="10.00390625" style="51" customWidth="1"/>
    <col min="17" max="17" width="9.140625" style="58" customWidth="1"/>
    <col min="18" max="18" width="9.140625" style="53" customWidth="1"/>
    <col min="20" max="20" width="9.140625" style="25" customWidth="1"/>
    <col min="21" max="21" width="9.140625" style="51" customWidth="1"/>
    <col min="22" max="22" width="10.00390625" style="51" customWidth="1"/>
    <col min="23" max="23" width="9.140625" style="58" customWidth="1"/>
    <col min="26" max="26" width="9.140625" style="25" customWidth="1"/>
    <col min="27" max="28" width="9.140625" style="51" customWidth="1"/>
    <col min="29" max="29" width="9.140625" style="73" customWidth="1"/>
  </cols>
  <sheetData>
    <row r="1" spans="3:29" s="5" customFormat="1" ht="12.75">
      <c r="C1" s="64"/>
      <c r="D1" s="39"/>
      <c r="E1" s="61"/>
      <c r="F1" s="93" t="s">
        <v>102</v>
      </c>
      <c r="G1" s="94"/>
      <c r="H1" s="94"/>
      <c r="I1" s="94"/>
      <c r="J1" s="94"/>
      <c r="K1" s="95"/>
      <c r="L1" s="93" t="s">
        <v>103</v>
      </c>
      <c r="M1" s="94"/>
      <c r="N1" s="94"/>
      <c r="O1" s="94"/>
      <c r="P1" s="94"/>
      <c r="Q1" s="95"/>
      <c r="R1" s="93" t="s">
        <v>104</v>
      </c>
      <c r="S1" s="94"/>
      <c r="T1" s="94"/>
      <c r="U1" s="94"/>
      <c r="V1" s="94"/>
      <c r="W1" s="95"/>
      <c r="X1" s="96" t="s">
        <v>123</v>
      </c>
      <c r="Y1" s="97"/>
      <c r="Z1" s="97"/>
      <c r="AA1" s="97"/>
      <c r="AB1" s="97"/>
      <c r="AC1" s="97"/>
    </row>
    <row r="2" spans="1:29" s="5" customFormat="1" ht="15.75">
      <c r="A2" s="42" t="s">
        <v>87</v>
      </c>
      <c r="B2" s="40" t="s">
        <v>86</v>
      </c>
      <c r="C2" s="65" t="s">
        <v>90</v>
      </c>
      <c r="D2" s="5" t="s">
        <v>98</v>
      </c>
      <c r="E2" s="62" t="s">
        <v>94</v>
      </c>
      <c r="F2" s="67" t="s">
        <v>85</v>
      </c>
      <c r="G2" s="45" t="s">
        <v>89</v>
      </c>
      <c r="H2" s="48" t="s">
        <v>92</v>
      </c>
      <c r="I2" s="43" t="s">
        <v>88</v>
      </c>
      <c r="J2" s="65" t="s">
        <v>91</v>
      </c>
      <c r="K2" s="59" t="s">
        <v>95</v>
      </c>
      <c r="L2" s="67" t="s">
        <v>85</v>
      </c>
      <c r="M2" s="70" t="s">
        <v>89</v>
      </c>
      <c r="N2" s="48" t="s">
        <v>92</v>
      </c>
      <c r="O2" s="43" t="s">
        <v>88</v>
      </c>
      <c r="P2" s="65" t="s">
        <v>91</v>
      </c>
      <c r="Q2" s="59" t="s">
        <v>95</v>
      </c>
      <c r="R2" s="67" t="s">
        <v>85</v>
      </c>
      <c r="S2" s="45" t="s">
        <v>89</v>
      </c>
      <c r="T2" s="48" t="s">
        <v>92</v>
      </c>
      <c r="U2" s="72" t="s">
        <v>88</v>
      </c>
      <c r="V2" s="65" t="s">
        <v>91</v>
      </c>
      <c r="W2" s="59" t="s">
        <v>95</v>
      </c>
      <c r="X2" s="40" t="s">
        <v>85</v>
      </c>
      <c r="Y2" s="45" t="s">
        <v>89</v>
      </c>
      <c r="Z2" s="48" t="s">
        <v>92</v>
      </c>
      <c r="AA2" s="72" t="s">
        <v>88</v>
      </c>
      <c r="AB2" s="65" t="s">
        <v>91</v>
      </c>
      <c r="AC2" s="59" t="s">
        <v>95</v>
      </c>
    </row>
    <row r="3" spans="1:29" s="6" customFormat="1" ht="13.5" thickBot="1">
      <c r="A3" s="6" t="s">
        <v>100</v>
      </c>
      <c r="B3" s="6" t="s">
        <v>101</v>
      </c>
      <c r="C3" s="66" t="s">
        <v>96</v>
      </c>
      <c r="D3" s="6" t="s">
        <v>99</v>
      </c>
      <c r="E3" s="63" t="s">
        <v>96</v>
      </c>
      <c r="F3" s="68"/>
      <c r="G3" s="46" t="s">
        <v>122</v>
      </c>
      <c r="H3" s="49" t="s">
        <v>122</v>
      </c>
      <c r="I3" s="47" t="s">
        <v>121</v>
      </c>
      <c r="J3" s="66" t="s">
        <v>93</v>
      </c>
      <c r="K3" s="60" t="s">
        <v>97</v>
      </c>
      <c r="L3" s="68"/>
      <c r="M3" s="46" t="s">
        <v>122</v>
      </c>
      <c r="N3" s="49" t="s">
        <v>122</v>
      </c>
      <c r="O3" s="47" t="s">
        <v>121</v>
      </c>
      <c r="P3" s="66" t="s">
        <v>93</v>
      </c>
      <c r="Q3" s="60" t="s">
        <v>97</v>
      </c>
      <c r="R3" s="68"/>
      <c r="S3" s="46" t="s">
        <v>122</v>
      </c>
      <c r="T3" s="49" t="s">
        <v>122</v>
      </c>
      <c r="U3" s="47" t="s">
        <v>121</v>
      </c>
      <c r="V3" s="66" t="s">
        <v>93</v>
      </c>
      <c r="W3" s="60" t="s">
        <v>97</v>
      </c>
      <c r="Y3" s="46" t="s">
        <v>122</v>
      </c>
      <c r="Z3" s="49" t="s">
        <v>122</v>
      </c>
      <c r="AA3" s="47" t="s">
        <v>121</v>
      </c>
      <c r="AB3" s="66" t="s">
        <v>93</v>
      </c>
      <c r="AC3" s="60" t="s">
        <v>97</v>
      </c>
    </row>
    <row r="4" spans="1:23" ht="12.75">
      <c r="A4" s="41">
        <v>1</v>
      </c>
      <c r="B4">
        <v>2.4</v>
      </c>
      <c r="C4" s="51">
        <v>250000</v>
      </c>
      <c r="D4">
        <v>0.85</v>
      </c>
      <c r="E4" s="57">
        <f>D4*C4</f>
        <v>212500</v>
      </c>
      <c r="F4" s="53">
        <f>'COMPILED DATA'!R4</f>
        <v>0.001</v>
      </c>
      <c r="G4" s="30">
        <f>F4*B4</f>
        <v>0.0024</v>
      </c>
      <c r="H4" s="50">
        <f>A4*G4</f>
        <v>0.0024</v>
      </c>
      <c r="I4" s="56">
        <f>'COMPILED DATA'!W4</f>
        <v>210</v>
      </c>
      <c r="J4" s="51">
        <f>I4/G4</f>
        <v>87500.00000000001</v>
      </c>
      <c r="K4" s="58">
        <f>(J4/E4)*H4*(1000/9.81)</f>
        <v>0.10073754272351143</v>
      </c>
      <c r="L4" s="53">
        <f>'COMPILED DATA'!X4</f>
        <v>0.006</v>
      </c>
      <c r="M4" s="54">
        <f>L4*$B4</f>
        <v>0.0144</v>
      </c>
      <c r="N4" s="50">
        <f>$A4*M4</f>
        <v>0.0144</v>
      </c>
      <c r="O4" s="56">
        <f>'COMPILED DATA'!AA4</f>
        <v>290</v>
      </c>
      <c r="P4" s="51">
        <f>O4/M4</f>
        <v>20138.88888888889</v>
      </c>
      <c r="Q4" s="58">
        <f>(P4/$E4)*N4*(1000/9.81)</f>
        <v>0.13911374947532532</v>
      </c>
      <c r="R4" s="53">
        <f>'COMPILED DATA'!AB4</f>
        <v>0.012</v>
      </c>
      <c r="S4" s="54">
        <f>R4*$B4</f>
        <v>0.0288</v>
      </c>
      <c r="T4" s="50">
        <f>$A4*S4</f>
        <v>0.0288</v>
      </c>
      <c r="U4" s="71">
        <f>'COMPILED DATA'!AF4</f>
        <v>150</v>
      </c>
      <c r="V4" s="51">
        <f>U4/S4</f>
        <v>5208.333333333333</v>
      </c>
      <c r="W4" s="58">
        <f>(V4/$E4)*T4*(1000/9.81)</f>
        <v>0.07195538765965101</v>
      </c>
    </row>
    <row r="5" spans="1:23" ht="12.75">
      <c r="A5" s="41">
        <v>1</v>
      </c>
      <c r="B5">
        <v>2.4</v>
      </c>
      <c r="C5" s="51">
        <v>250000</v>
      </c>
      <c r="D5">
        <v>0.85</v>
      </c>
      <c r="E5" s="57">
        <f>D5*C5</f>
        <v>212500</v>
      </c>
      <c r="F5" s="53">
        <f>'COMPILED DATA'!R5</f>
        <v>0.0012</v>
      </c>
      <c r="G5" s="30">
        <f>F5*B5</f>
        <v>0.0028799999999999997</v>
      </c>
      <c r="H5" s="50">
        <f>A5*G5</f>
        <v>0.0028799999999999997</v>
      </c>
      <c r="I5" s="56">
        <f>'COMPILED DATA'!W5</f>
        <v>240</v>
      </c>
      <c r="J5" s="51">
        <f>I5/G5</f>
        <v>83333.33333333334</v>
      </c>
      <c r="K5" s="58">
        <f>(J5/E5)*H5*(1000/9.81)</f>
        <v>0.11512862025544163</v>
      </c>
      <c r="L5" s="53">
        <f>'COMPILED DATA'!X5</f>
        <v>0.006</v>
      </c>
      <c r="M5" s="54">
        <f>L5*$B5</f>
        <v>0.0144</v>
      </c>
      <c r="N5" s="50">
        <f>$A5*M5</f>
        <v>0.0144</v>
      </c>
      <c r="O5" s="56">
        <f>'COMPILED DATA'!AA5</f>
        <v>280</v>
      </c>
      <c r="P5" s="51">
        <f>O5/M5</f>
        <v>19444.444444444445</v>
      </c>
      <c r="Q5" s="58">
        <f>(P5/$E5)*N5*(1000/9.81)</f>
        <v>0.13431672363134856</v>
      </c>
      <c r="R5" s="53">
        <f>'COMPILED DATA'!AB5</f>
        <v>0.006</v>
      </c>
      <c r="S5" s="54">
        <f>R5*$B5</f>
        <v>0.0144</v>
      </c>
      <c r="T5" s="50">
        <f>$A5*S5</f>
        <v>0.0144</v>
      </c>
      <c r="U5" s="71">
        <f>'COMPILED DATA'!AF5</f>
        <v>200</v>
      </c>
      <c r="V5" s="51">
        <f>U5/S5</f>
        <v>13888.888888888889</v>
      </c>
      <c r="W5" s="58">
        <f>(V5/$E5)*T5*(1000/9.81)</f>
        <v>0.09594051687953468</v>
      </c>
    </row>
    <row r="6" spans="1:23" ht="12.75">
      <c r="A6" s="41">
        <v>1</v>
      </c>
      <c r="B6">
        <v>2.4</v>
      </c>
      <c r="C6" s="51">
        <v>250000</v>
      </c>
      <c r="D6">
        <v>0.85</v>
      </c>
      <c r="E6" s="57">
        <f>D6*C6</f>
        <v>212500</v>
      </c>
      <c r="F6" s="53">
        <f>'COMPILED DATA'!R6</f>
        <v>0.0007</v>
      </c>
      <c r="G6" s="30">
        <f>F6*B6</f>
        <v>0.0016799999999999999</v>
      </c>
      <c r="H6" s="50">
        <f>A6*G6</f>
        <v>0.0016799999999999999</v>
      </c>
      <c r="I6" s="56">
        <f>'COMPILED DATA'!W6</f>
        <v>200</v>
      </c>
      <c r="J6" s="51">
        <f>I6/G6</f>
        <v>119047.61904761905</v>
      </c>
      <c r="K6" s="58">
        <f>(J6/E6)*H6*(1000/9.81)</f>
        <v>0.09594051687953467</v>
      </c>
      <c r="L6" s="53">
        <f>'COMPILED DATA'!X6</f>
        <v>0.004</v>
      </c>
      <c r="M6" s="54">
        <f>L6*$B6</f>
        <v>0.0096</v>
      </c>
      <c r="N6" s="50">
        <f>$A6*M6</f>
        <v>0.0096</v>
      </c>
      <c r="O6" s="56">
        <f>'COMPILED DATA'!AA6</f>
        <v>270</v>
      </c>
      <c r="P6" s="51">
        <f>O6/M6</f>
        <v>28125.000000000004</v>
      </c>
      <c r="Q6" s="58">
        <f>(P6/$E6)*N6*(1000/9.81)</f>
        <v>0.12951969778737182</v>
      </c>
      <c r="R6" s="53">
        <f>'COMPILED DATA'!AB6</f>
        <v>0.012</v>
      </c>
      <c r="S6" s="54">
        <f>R6*$B6</f>
        <v>0.0288</v>
      </c>
      <c r="T6" s="50">
        <f>$A6*S6</f>
        <v>0.0288</v>
      </c>
      <c r="U6" s="71">
        <f>'COMPILED DATA'!AF6</f>
        <v>200</v>
      </c>
      <c r="V6" s="51">
        <f>U6/S6</f>
        <v>6944.444444444444</v>
      </c>
      <c r="W6" s="58">
        <f>(V6/$E6)*T6*(1000/9.81)</f>
        <v>0.09594051687953468</v>
      </c>
    </row>
    <row r="7" spans="1:23" ht="12.75">
      <c r="A7" s="41">
        <v>1</v>
      </c>
      <c r="B7">
        <v>2.4</v>
      </c>
      <c r="C7" s="51">
        <v>250000</v>
      </c>
      <c r="D7">
        <v>0.85</v>
      </c>
      <c r="E7" s="57">
        <f>D7*C7</f>
        <v>212500</v>
      </c>
      <c r="F7" s="53">
        <f>'COMPILED DATA'!R7</f>
        <v>0.0012</v>
      </c>
      <c r="G7" s="30">
        <f>F7*B7</f>
        <v>0.0028799999999999997</v>
      </c>
      <c r="H7" s="50">
        <f>A7*G7</f>
        <v>0.0028799999999999997</v>
      </c>
      <c r="I7" s="56">
        <f>'COMPILED DATA'!W7</f>
        <v>260</v>
      </c>
      <c r="J7" s="51">
        <f>I7/G7</f>
        <v>90277.77777777778</v>
      </c>
      <c r="K7" s="58">
        <f>(J7/E7)*H7*(1000/9.81)</f>
        <v>0.12472267194339508</v>
      </c>
      <c r="L7" s="53">
        <f>'COMPILED DATA'!X7</f>
        <v>0.003</v>
      </c>
      <c r="M7" s="54">
        <f>L7*$B7</f>
        <v>0.0072</v>
      </c>
      <c r="N7" s="50">
        <f>$A7*M7</f>
        <v>0.0072</v>
      </c>
      <c r="O7" s="56">
        <f>'COMPILED DATA'!AA7</f>
        <v>320</v>
      </c>
      <c r="P7" s="51">
        <f>O7/M7</f>
        <v>44444.444444444445</v>
      </c>
      <c r="Q7" s="58">
        <f>(P7/$E7)*N7*(1000/9.81)</f>
        <v>0.1535048270072555</v>
      </c>
      <c r="R7" s="53">
        <f>'COMPILED DATA'!AB7</f>
        <v>0.012</v>
      </c>
      <c r="S7" s="54">
        <f>R7*$B7</f>
        <v>0.0288</v>
      </c>
      <c r="T7" s="50">
        <f>$A7*S7</f>
        <v>0.0288</v>
      </c>
      <c r="U7" s="71">
        <f>'COMPILED DATA'!AF7</f>
        <v>150</v>
      </c>
      <c r="V7" s="51">
        <f>U7/S7</f>
        <v>5208.333333333333</v>
      </c>
      <c r="W7" s="58">
        <f>(V7/$E7)*T7*(1000/9.81)</f>
        <v>0.07195538765965101</v>
      </c>
    </row>
    <row r="8" spans="1:23" ht="12.75">
      <c r="A8" s="41">
        <v>1</v>
      </c>
      <c r="B8">
        <v>2.4</v>
      </c>
      <c r="C8" s="51">
        <v>250000</v>
      </c>
      <c r="D8">
        <v>0.85</v>
      </c>
      <c r="E8" s="57">
        <f>D8*C8</f>
        <v>212500</v>
      </c>
      <c r="F8" s="53">
        <f>'COMPILED DATA'!R8</f>
        <v>0.0017</v>
      </c>
      <c r="G8" s="30">
        <f>F8*B8</f>
        <v>0.004079999999999999</v>
      </c>
      <c r="H8" s="50">
        <f>A8*G8</f>
        <v>0.004079999999999999</v>
      </c>
      <c r="I8" s="56">
        <f>'COMPILED DATA'!W8</f>
        <v>280</v>
      </c>
      <c r="J8" s="51">
        <f>I8/G8</f>
        <v>68627.45098039217</v>
      </c>
      <c r="K8" s="58">
        <f>(J8/E8)*H8*(1000/9.81)</f>
        <v>0.13431672363134856</v>
      </c>
      <c r="L8" s="53">
        <f>'COMPILED DATA'!X8</f>
        <v>0.007</v>
      </c>
      <c r="M8" s="54">
        <f>L8*$B8</f>
        <v>0.0168</v>
      </c>
      <c r="N8" s="50">
        <f>$A8*M8</f>
        <v>0.0168</v>
      </c>
      <c r="O8" s="56">
        <f>'COMPILED DATA'!AA8</f>
        <v>430</v>
      </c>
      <c r="P8" s="51">
        <f>O8/M8</f>
        <v>25595.238095238095</v>
      </c>
      <c r="Q8" s="58">
        <f>(P8/$E8)*N8*(1000/9.81)</f>
        <v>0.20627211129099957</v>
      </c>
      <c r="R8" s="53">
        <f>'COMPILED DATA'!AB8</f>
        <v>0.013</v>
      </c>
      <c r="S8" s="54">
        <f>R8*$B8</f>
        <v>0.0312</v>
      </c>
      <c r="T8" s="50">
        <f>$A8*S8</f>
        <v>0.0312</v>
      </c>
      <c r="U8" s="71">
        <f>'COMPILED DATA'!AF8</f>
        <v>170</v>
      </c>
      <c r="V8" s="51">
        <f>U8/S8</f>
        <v>5448.717948717949</v>
      </c>
      <c r="W8" s="58">
        <f>(V8/$E8)*T8*(1000/9.81)</f>
        <v>0.08154943934760449</v>
      </c>
    </row>
  </sheetData>
  <mergeCells count="4">
    <mergeCell ref="F1:K1"/>
    <mergeCell ref="L1:Q1"/>
    <mergeCell ref="R1:W1"/>
    <mergeCell ref="X1:A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45" sqref="F45"/>
    </sheetView>
  </sheetViews>
  <sheetFormatPr defaultColWidth="9.140625" defaultRowHeight="12.75"/>
  <sheetData>
    <row r="1" ht="12.75">
      <c r="A1" t="s">
        <v>124</v>
      </c>
    </row>
    <row r="4" spans="1:11" ht="12.75">
      <c r="A4" t="s">
        <v>113</v>
      </c>
      <c r="C4" t="s">
        <v>125</v>
      </c>
      <c r="E4" t="s">
        <v>114</v>
      </c>
      <c r="G4" t="s">
        <v>126</v>
      </c>
      <c r="I4" t="s">
        <v>115</v>
      </c>
      <c r="K4" t="s">
        <v>127</v>
      </c>
    </row>
    <row r="5" spans="1:11" ht="12.75">
      <c r="A5" t="s">
        <v>105</v>
      </c>
      <c r="B5" t="s">
        <v>112</v>
      </c>
      <c r="C5" t="s">
        <v>111</v>
      </c>
      <c r="E5" t="s">
        <v>105</v>
      </c>
      <c r="F5" t="s">
        <v>112</v>
      </c>
      <c r="G5" t="s">
        <v>111</v>
      </c>
      <c r="I5" t="s">
        <v>105</v>
      </c>
      <c r="J5" t="s">
        <v>112</v>
      </c>
      <c r="K5" t="s">
        <v>111</v>
      </c>
    </row>
    <row r="6" spans="1:11" ht="12.75">
      <c r="A6" t="s">
        <v>106</v>
      </c>
      <c r="B6">
        <v>0</v>
      </c>
      <c r="C6">
        <v>0</v>
      </c>
      <c r="E6" t="s">
        <v>106</v>
      </c>
      <c r="F6">
        <v>0</v>
      </c>
      <c r="G6">
        <v>0</v>
      </c>
      <c r="I6" t="s">
        <v>106</v>
      </c>
      <c r="J6">
        <v>0</v>
      </c>
      <c r="K6">
        <v>0</v>
      </c>
    </row>
    <row r="7" spans="1:11" ht="12.75">
      <c r="A7" t="s">
        <v>107</v>
      </c>
      <c r="B7">
        <f>'Spectral Conv.'!H4*39.37</f>
        <v>0.09448799999999999</v>
      </c>
      <c r="C7" s="77">
        <f>'Spectral Conv.'!K4</f>
        <v>0.10073754272351143</v>
      </c>
      <c r="E7" t="s">
        <v>107</v>
      </c>
      <c r="F7">
        <f>'Spectral Conv.'!H5*39.37</f>
        <v>0.11338559999999999</v>
      </c>
      <c r="G7" s="77">
        <f>'Spectral Conv.'!K5</f>
        <v>0.11512862025544163</v>
      </c>
      <c r="I7" t="s">
        <v>107</v>
      </c>
      <c r="J7">
        <f>'Spectral Conv.'!H6*39.37</f>
        <v>0.0661416</v>
      </c>
      <c r="K7" s="77">
        <f>'Spectral Conv.'!K6</f>
        <v>0.09594051687953467</v>
      </c>
    </row>
    <row r="8" spans="1:11" ht="12.75">
      <c r="A8" t="s">
        <v>108</v>
      </c>
      <c r="B8">
        <f>'Spectral Conv.'!N4*39.37</f>
        <v>0.566928</v>
      </c>
      <c r="C8" s="77">
        <f>'Spectral Conv.'!Q4</f>
        <v>0.13911374947532532</v>
      </c>
      <c r="E8" t="s">
        <v>108</v>
      </c>
      <c r="F8">
        <f>'Spectral Conv.'!N5*39.37</f>
        <v>0.566928</v>
      </c>
      <c r="G8" s="77">
        <f>'Spectral Conv.'!Q5</f>
        <v>0.13431672363134856</v>
      </c>
      <c r="I8" t="s">
        <v>108</v>
      </c>
      <c r="J8">
        <f>'Spectral Conv.'!N6*39.37</f>
        <v>0.37795199999999995</v>
      </c>
      <c r="K8" s="77">
        <f>'Spectral Conv.'!Q6</f>
        <v>0.12951969778737182</v>
      </c>
    </row>
    <row r="9" spans="1:11" ht="12.75">
      <c r="A9" t="s">
        <v>109</v>
      </c>
      <c r="B9">
        <f>'Spectral Conv.'!T4*39.37</f>
        <v>1.133856</v>
      </c>
      <c r="C9" s="77">
        <f>'Spectral Conv.'!W4</f>
        <v>0.07195538765965101</v>
      </c>
      <c r="E9" t="s">
        <v>109</v>
      </c>
      <c r="F9">
        <f>'Spectral Conv.'!T5*39.37</f>
        <v>0.566928</v>
      </c>
      <c r="G9" s="77">
        <f>'Spectral Conv.'!W5</f>
        <v>0.09594051687953468</v>
      </c>
      <c r="I9" t="s">
        <v>109</v>
      </c>
      <c r="J9">
        <f>'Spectral Conv.'!T6*39.37</f>
        <v>1.133856</v>
      </c>
      <c r="K9" s="77">
        <f>'Spectral Conv.'!W6</f>
        <v>0.09594051687953468</v>
      </c>
    </row>
    <row r="10" spans="1:9" ht="12.75">
      <c r="A10" t="s">
        <v>110</v>
      </c>
      <c r="E10" t="s">
        <v>110</v>
      </c>
      <c r="I10" t="s">
        <v>110</v>
      </c>
    </row>
    <row r="14" spans="1:7" ht="12.75">
      <c r="A14" t="s">
        <v>116</v>
      </c>
      <c r="C14" t="s">
        <v>128</v>
      </c>
      <c r="E14" t="s">
        <v>117</v>
      </c>
      <c r="G14" t="s">
        <v>129</v>
      </c>
    </row>
    <row r="15" spans="1:7" ht="12.75">
      <c r="A15" t="s">
        <v>105</v>
      </c>
      <c r="B15" t="s">
        <v>112</v>
      </c>
      <c r="C15" t="s">
        <v>111</v>
      </c>
      <c r="E15" t="s">
        <v>105</v>
      </c>
      <c r="F15" t="s">
        <v>112</v>
      </c>
      <c r="G15" t="s">
        <v>111</v>
      </c>
    </row>
    <row r="16" spans="1:7" ht="12.75">
      <c r="A16" t="s">
        <v>106</v>
      </c>
      <c r="B16">
        <v>0</v>
      </c>
      <c r="C16">
        <v>0</v>
      </c>
      <c r="E16" t="s">
        <v>106</v>
      </c>
      <c r="F16">
        <v>0</v>
      </c>
      <c r="G16">
        <v>0</v>
      </c>
    </row>
    <row r="17" spans="1:7" ht="12.75">
      <c r="A17" t="s">
        <v>107</v>
      </c>
      <c r="B17">
        <f>'Spectral Conv.'!H7*39.37</f>
        <v>0.11338559999999999</v>
      </c>
      <c r="C17" s="77">
        <f>'Spectral Conv.'!K7</f>
        <v>0.12472267194339508</v>
      </c>
      <c r="E17" t="s">
        <v>107</v>
      </c>
      <c r="F17">
        <f>'Spectral Conv.'!H8*39.37</f>
        <v>0.16062959999999996</v>
      </c>
      <c r="G17" s="77">
        <f>'Spectral Conv.'!K8</f>
        <v>0.13431672363134856</v>
      </c>
    </row>
    <row r="18" spans="1:7" ht="12.75">
      <c r="A18" t="s">
        <v>108</v>
      </c>
      <c r="B18">
        <f>'Spectral Conv.'!N7*39.37</f>
        <v>0.283464</v>
      </c>
      <c r="C18" s="77">
        <f>'Spectral Conv.'!Q7</f>
        <v>0.1535048270072555</v>
      </c>
      <c r="E18" t="s">
        <v>108</v>
      </c>
      <c r="F18">
        <f>'Spectral Conv.'!N8*39.37</f>
        <v>0.6614159999999999</v>
      </c>
      <c r="G18" s="77">
        <f>'Spectral Conv.'!Q8</f>
        <v>0.20627211129099957</v>
      </c>
    </row>
    <row r="19" spans="1:7" ht="12.75">
      <c r="A19" t="s">
        <v>109</v>
      </c>
      <c r="B19">
        <f>'Spectral Conv.'!T7*39.37</f>
        <v>1.133856</v>
      </c>
      <c r="C19" s="77">
        <f>'Spectral Conv.'!W7</f>
        <v>0.07195538765965101</v>
      </c>
      <c r="E19" t="s">
        <v>109</v>
      </c>
      <c r="F19">
        <f>'Spectral Conv.'!T8*39.37</f>
        <v>1.2283439999999999</v>
      </c>
      <c r="G19" s="77">
        <f>'Spectral Conv.'!W8</f>
        <v>0.08154943934760449</v>
      </c>
    </row>
    <row r="20" spans="1:5" ht="12.75">
      <c r="A20" t="s">
        <v>110</v>
      </c>
      <c r="E20" t="s">
        <v>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Anna Lang</dc:creator>
  <cp:keywords/>
  <dc:description/>
  <cp:lastModifiedBy> Anna Lang</cp:lastModifiedBy>
  <cp:lastPrinted>2009-09-21T20:37:35Z</cp:lastPrinted>
  <dcterms:created xsi:type="dcterms:W3CDTF">2009-07-14T17:54:06Z</dcterms:created>
  <dcterms:modified xsi:type="dcterms:W3CDTF">2009-09-22T19:56:05Z</dcterms:modified>
  <cp:category/>
  <cp:version/>
  <cp:contentType/>
  <cp:contentStatus/>
</cp:coreProperties>
</file>